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ie\Documents\Current\Circuit\"/>
    </mc:Choice>
  </mc:AlternateContent>
  <xr:revisionPtr revIDLastSave="0" documentId="13_ncr:1_{74E94AD3-806B-49EB-AAFD-6AE46EDF8244}" xr6:coauthVersionLast="45" xr6:coauthVersionMax="45" xr10:uidLastSave="{00000000-0000-0000-0000-000000000000}"/>
  <bookViews>
    <workbookView xWindow="-120" yWindow="-120" windowWidth="24240" windowHeight="13140" xr2:uid="{46EA57AA-155D-4BF4-99D9-628DA7E26825}"/>
  </bookViews>
  <sheets>
    <sheet name="Sheet1" sheetId="1" r:id="rId1"/>
  </sheets>
  <externalReferences>
    <externalReference r:id="rId2"/>
  </externalReferences>
  <definedNames>
    <definedName name="PerHead">'[1]Working sheet'!$Q$9</definedName>
    <definedName name="TotalHeadCount">'[1]Working sheet'!$B$31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2" i="1"/>
  <c r="L31" i="1"/>
  <c r="G2" i="1"/>
  <c r="H2" i="1"/>
  <c r="I2" i="1"/>
  <c r="J2" i="1"/>
  <c r="K2" i="1"/>
  <c r="G3" i="1"/>
  <c r="H3" i="1"/>
  <c r="I3" i="1"/>
  <c r="J3" i="1"/>
  <c r="K3" i="1"/>
  <c r="G4" i="1"/>
  <c r="H4" i="1"/>
  <c r="I4" i="1"/>
  <c r="J4" i="1"/>
  <c r="K4" i="1"/>
  <c r="G5" i="1"/>
  <c r="H5" i="1"/>
  <c r="I5" i="1"/>
  <c r="J5" i="1"/>
  <c r="K5" i="1"/>
  <c r="G6" i="1"/>
  <c r="H6" i="1"/>
  <c r="I6" i="1"/>
  <c r="J6" i="1"/>
  <c r="K6" i="1"/>
  <c r="G7" i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K22" i="1"/>
  <c r="G23" i="1"/>
  <c r="H23" i="1"/>
  <c r="I23" i="1"/>
  <c r="J23" i="1"/>
  <c r="K23" i="1"/>
  <c r="G24" i="1"/>
  <c r="H24" i="1"/>
  <c r="I24" i="1"/>
  <c r="J24" i="1"/>
  <c r="K24" i="1"/>
  <c r="G25" i="1"/>
  <c r="H25" i="1"/>
  <c r="I25" i="1"/>
  <c r="J25" i="1"/>
  <c r="K25" i="1"/>
  <c r="G26" i="1"/>
  <c r="H26" i="1"/>
  <c r="I26" i="1"/>
  <c r="J26" i="1"/>
  <c r="K26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0" i="1"/>
  <c r="H30" i="1"/>
  <c r="I30" i="1"/>
  <c r="J30" i="1"/>
  <c r="K30" i="1"/>
  <c r="K31" i="1"/>
  <c r="J31" i="1"/>
  <c r="F31" i="1"/>
  <c r="G31" i="1"/>
  <c r="D31" i="1"/>
  <c r="H31" i="1"/>
  <c r="I31" i="1"/>
  <c r="E31" i="1"/>
  <c r="C31" i="1"/>
  <c r="B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R6" i="1"/>
  <c r="R7" i="1"/>
  <c r="R8" i="1"/>
  <c r="R9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<sst xmlns="http://schemas.openxmlformats.org/spreadsheetml/2006/main" count="48" uniqueCount="48">
  <si>
    <t>Church</t>
  </si>
  <si>
    <t>Attendance</t>
  </si>
  <si>
    <t>%</t>
  </si>
  <si>
    <t>Sch B Assets £</t>
  </si>
  <si>
    <t>surplus / dfcy year</t>
  </si>
  <si>
    <t>Rents Rcd</t>
  </si>
  <si>
    <t>5% of rents</t>
  </si>
  <si>
    <t>5% of sch B Assets</t>
  </si>
  <si>
    <t>Total rent asset chg</t>
  </si>
  <si>
    <t>Headcount proportion</t>
  </si>
  <si>
    <t xml:space="preserve">Total New Assessment </t>
  </si>
  <si>
    <t>Presently approved</t>
  </si>
  <si>
    <t>New assess per capita</t>
  </si>
  <si>
    <t xml:space="preserve">Diff new and old </t>
  </si>
  <si>
    <t>Abbeylands</t>
  </si>
  <si>
    <t>Agneash</t>
  </si>
  <si>
    <t>Baldrine</t>
  </si>
  <si>
    <t>Ballabeg</t>
  </si>
  <si>
    <t>Total Assessment 20-21</t>
  </si>
  <si>
    <t>Ballafesson</t>
  </si>
  <si>
    <t>Less Rents &amp; assets charge</t>
  </si>
  <si>
    <t>Ballagarey</t>
  </si>
  <si>
    <t>Ballakilpheric</t>
  </si>
  <si>
    <t xml:space="preserve">Membership count </t>
  </si>
  <si>
    <t>Barregarrow</t>
  </si>
  <si>
    <t>or, per head</t>
  </si>
  <si>
    <t>Bride</t>
  </si>
  <si>
    <t>Castletown</t>
  </si>
  <si>
    <t>Colby</t>
  </si>
  <si>
    <t>Cooil</t>
  </si>
  <si>
    <t>Crosby</t>
  </si>
  <si>
    <t>Glen Maye</t>
  </si>
  <si>
    <t>Kirk Michael</t>
  </si>
  <si>
    <t>Laxey</t>
  </si>
  <si>
    <t>Onchan</t>
  </si>
  <si>
    <t>Peel</t>
  </si>
  <si>
    <t>Port Erin</t>
  </si>
  <si>
    <t>Port St Mary</t>
  </si>
  <si>
    <t>Promenade</t>
  </si>
  <si>
    <t>Pulrose</t>
  </si>
  <si>
    <t>Ramsey</t>
  </si>
  <si>
    <t>Sandygate</t>
  </si>
  <si>
    <t>St John's</t>
  </si>
  <si>
    <t>Sulby</t>
  </si>
  <si>
    <t>The Howe</t>
  </si>
  <si>
    <t>Trinity</t>
  </si>
  <si>
    <t>Union Mills</t>
  </si>
  <si>
    <t>comparison assessments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</si>
</sst>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43" fontId="3" fillId="0" borderId="0" xfId="1" applyFont="1"/>
    <xf numFmtId="164" fontId="3" fillId="0" borderId="0" xfId="2" applyNumberFormat="1" applyFont="1"/>
    <xf numFmtId="43" fontId="4" fillId="0" borderId="0" xfId="1" applyFont="1"/>
    <xf numFmtId="43" fontId="5" fillId="2" borderId="0" xfId="1" applyFont="1" applyFill="1"/>
    <xf numFmtId="43" fontId="2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sessments%20-%20revised%20basis%2020200520%20-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sheet"/>
      <sheetName val="Comparison"/>
      <sheetName val="Reworked 20-21"/>
    </sheetNames>
    <sheetDataSet>
      <sheetData sheetId="0">
        <row r="9">
          <cell r="Q9">
            <v>373.55104551045508</v>
          </cell>
        </row>
        <row r="31">
          <cell r="B31">
            <v>813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CCA81-3B05-43D6-868D-60E2E67698BE}">
  <dimension ref="A1:S31"/>
  <sheetViews>
    <sheetView tabSelected="1" workbookViewId="0">
      <selection sqref="A1:S31"/>
    </sheetView>
  </sheetViews>
  <sheetFormatPr defaultRowHeight="15" x14ac:dyDescent="0.25"/>
  <cols>
    <col min="1" max="1" width="13.140625" bestFit="1" customWidth="1"/>
    <col min="3" max="3" width="7.140625" bestFit="1" customWidth="1"/>
    <col min="4" max="4" width="12.85546875" customWidth="1"/>
    <col min="5" max="5" width="10.5703125" bestFit="1" customWidth="1"/>
    <col min="6" max="6" width="11.5703125" bestFit="1" customWidth="1"/>
    <col min="7" max="7" width="9.5703125" bestFit="1" customWidth="1"/>
    <col min="8" max="9" width="10.5703125" bestFit="1" customWidth="1"/>
    <col min="10" max="12" width="11.5703125" bestFit="1" customWidth="1"/>
    <col min="13" max="13" width="8" bestFit="1" customWidth="1"/>
    <col min="14" max="14" width="10.5703125" bestFit="1" customWidth="1"/>
    <col min="18" max="18" width="11.5703125" bestFit="1" customWidth="1"/>
  </cols>
  <sheetData>
    <row r="1" spans="1:19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  <c r="P1" s="1"/>
      <c r="Q1" s="1"/>
      <c r="R1" s="1"/>
      <c r="S1" s="3"/>
    </row>
    <row r="2" spans="1:19" x14ac:dyDescent="0.25">
      <c r="A2" s="3" t="s">
        <v>14</v>
      </c>
      <c r="B2" s="4">
        <v>14</v>
      </c>
      <c r="C2" s="5">
        <f>B2/536</f>
        <v>2.6119402985074626E-2</v>
      </c>
      <c r="D2" s="4">
        <v>17008</v>
      </c>
      <c r="E2" s="4">
        <v>1534</v>
      </c>
      <c r="F2" s="4">
        <v>135</v>
      </c>
      <c r="G2" s="4">
        <f>SUM(F2*0.05)</f>
        <v>6.75</v>
      </c>
      <c r="H2" s="4">
        <f>SUM(D2*0.05)</f>
        <v>850.40000000000009</v>
      </c>
      <c r="I2" s="4">
        <f>G2+H2</f>
        <v>857.15000000000009</v>
      </c>
      <c r="J2" s="4">
        <f t="shared" ref="J2:J30" si="0">B2*PerHead</f>
        <v>5229.7146371463714</v>
      </c>
      <c r="K2" s="4">
        <f>I2+J2</f>
        <v>6086.864637146371</v>
      </c>
      <c r="L2" s="4">
        <v>6310</v>
      </c>
      <c r="M2" s="4">
        <f>K2/B2</f>
        <v>434.77604551045505</v>
      </c>
      <c r="N2" s="6">
        <f>SUM(L2-K2)</f>
        <v>223.13536285362898</v>
      </c>
      <c r="O2" s="4"/>
      <c r="P2" s="4"/>
      <c r="Q2" s="4"/>
      <c r="R2" s="4"/>
      <c r="S2" s="3"/>
    </row>
    <row r="3" spans="1:19" x14ac:dyDescent="0.25">
      <c r="A3" s="3" t="s">
        <v>15</v>
      </c>
      <c r="B3" s="4">
        <v>14</v>
      </c>
      <c r="C3" s="5">
        <f t="shared" ref="C3:C30" si="1">B3/536</f>
        <v>2.6119402985074626E-2</v>
      </c>
      <c r="D3" s="4">
        <v>2758</v>
      </c>
      <c r="E3" s="4">
        <v>2348</v>
      </c>
      <c r="F3" s="4">
        <v>0</v>
      </c>
      <c r="G3" s="4">
        <f t="shared" ref="G3:G31" si="2">SUM(F3*0.05)</f>
        <v>0</v>
      </c>
      <c r="H3" s="4">
        <f t="shared" ref="H3:H31" si="3">SUM(D3*0.05)</f>
        <v>137.9</v>
      </c>
      <c r="I3" s="4">
        <f t="shared" ref="I3:I31" si="4">G3+H3</f>
        <v>137.9</v>
      </c>
      <c r="J3" s="4">
        <f t="shared" si="0"/>
        <v>5229.7146371463714</v>
      </c>
      <c r="K3" s="4">
        <f t="shared" ref="K3:K30" si="5">I3+J3</f>
        <v>5367.614637146371</v>
      </c>
      <c r="L3" s="4">
        <v>3240</v>
      </c>
      <c r="M3" s="4">
        <f t="shared" ref="M3:M30" si="6">K3/B3</f>
        <v>383.40104551045505</v>
      </c>
      <c r="N3" s="7">
        <f t="shared" ref="N3:N30" si="7">SUM(L3-K3)</f>
        <v>-2127.614637146371</v>
      </c>
      <c r="O3" s="4"/>
      <c r="P3" s="4"/>
      <c r="Q3" s="8"/>
      <c r="R3" s="4"/>
      <c r="S3" s="3"/>
    </row>
    <row r="4" spans="1:19" x14ac:dyDescent="0.25">
      <c r="A4" s="3" t="s">
        <v>16</v>
      </c>
      <c r="B4" s="4">
        <v>10</v>
      </c>
      <c r="C4" s="5">
        <f t="shared" si="1"/>
        <v>1.8656716417910446E-2</v>
      </c>
      <c r="D4" s="4">
        <v>30032</v>
      </c>
      <c r="E4" s="4">
        <v>-5477</v>
      </c>
      <c r="F4" s="4">
        <v>4075</v>
      </c>
      <c r="G4" s="4">
        <f t="shared" si="2"/>
        <v>203.75</v>
      </c>
      <c r="H4" s="4">
        <f t="shared" si="3"/>
        <v>1501.6000000000001</v>
      </c>
      <c r="I4" s="4">
        <f t="shared" si="4"/>
        <v>1705.3500000000001</v>
      </c>
      <c r="J4" s="4">
        <f t="shared" si="0"/>
        <v>3735.5104551045506</v>
      </c>
      <c r="K4" s="4">
        <f t="shared" si="5"/>
        <v>5440.860455104551</v>
      </c>
      <c r="L4" s="4">
        <v>6060</v>
      </c>
      <c r="M4" s="4">
        <f t="shared" si="6"/>
        <v>544.08604551045505</v>
      </c>
      <c r="N4" s="7">
        <f t="shared" si="7"/>
        <v>619.13954489544903</v>
      </c>
      <c r="O4" s="4"/>
      <c r="P4" s="4"/>
      <c r="Q4" s="4"/>
      <c r="R4" s="4"/>
      <c r="S4" s="3"/>
    </row>
    <row r="5" spans="1:19" x14ac:dyDescent="0.25">
      <c r="A5" s="3" t="s">
        <v>17</v>
      </c>
      <c r="B5" s="4">
        <v>9</v>
      </c>
      <c r="C5" s="5">
        <f t="shared" si="1"/>
        <v>1.6791044776119403E-2</v>
      </c>
      <c r="D5" s="4">
        <v>19324</v>
      </c>
      <c r="E5" s="4">
        <v>-5033</v>
      </c>
      <c r="F5" s="4">
        <v>1535</v>
      </c>
      <c r="G5" s="4">
        <f t="shared" si="2"/>
        <v>76.75</v>
      </c>
      <c r="H5" s="4">
        <f t="shared" si="3"/>
        <v>966.2</v>
      </c>
      <c r="I5" s="4">
        <f t="shared" si="4"/>
        <v>1042.95</v>
      </c>
      <c r="J5" s="4">
        <f t="shared" si="0"/>
        <v>3361.9594095940956</v>
      </c>
      <c r="K5" s="4">
        <f t="shared" si="5"/>
        <v>4404.9094095940955</v>
      </c>
      <c r="L5" s="4">
        <v>3840</v>
      </c>
      <c r="M5" s="4">
        <f t="shared" si="6"/>
        <v>489.43437884378841</v>
      </c>
      <c r="N5" s="7">
        <f t="shared" si="7"/>
        <v>-564.90940959409545</v>
      </c>
      <c r="O5" s="8" t="s">
        <v>18</v>
      </c>
      <c r="P5" s="4"/>
      <c r="Q5" s="4"/>
      <c r="R5" s="4">
        <v>365249</v>
      </c>
      <c r="S5" s="3"/>
    </row>
    <row r="6" spans="1:19" x14ac:dyDescent="0.25">
      <c r="A6" s="3" t="s">
        <v>19</v>
      </c>
      <c r="B6" s="4">
        <v>13</v>
      </c>
      <c r="C6" s="5">
        <f t="shared" si="1"/>
        <v>2.4253731343283583E-2</v>
      </c>
      <c r="D6" s="4">
        <v>8264</v>
      </c>
      <c r="E6" s="4">
        <v>1605</v>
      </c>
      <c r="F6" s="4">
        <v>2798</v>
      </c>
      <c r="G6" s="4">
        <f t="shared" si="2"/>
        <v>139.9</v>
      </c>
      <c r="H6" s="4">
        <f t="shared" si="3"/>
        <v>413.20000000000005</v>
      </c>
      <c r="I6" s="4">
        <f t="shared" si="4"/>
        <v>553.1</v>
      </c>
      <c r="J6" s="4">
        <f t="shared" si="0"/>
        <v>4856.1635916359164</v>
      </c>
      <c r="K6" s="4">
        <f t="shared" si="5"/>
        <v>5409.2635916359168</v>
      </c>
      <c r="L6" s="4">
        <v>5760</v>
      </c>
      <c r="M6" s="4">
        <f t="shared" si="6"/>
        <v>416.097199356609</v>
      </c>
      <c r="N6" s="6">
        <f t="shared" si="7"/>
        <v>350.73640836408322</v>
      </c>
      <c r="O6" s="4" t="s">
        <v>20</v>
      </c>
      <c r="P6" s="4"/>
      <c r="Q6" s="4"/>
      <c r="R6" s="4">
        <f>SUM(G31:H31)</f>
        <v>61552</v>
      </c>
      <c r="S6" s="3"/>
    </row>
    <row r="7" spans="1:19" x14ac:dyDescent="0.25">
      <c r="A7" s="3" t="s">
        <v>21</v>
      </c>
      <c r="B7" s="4">
        <v>18</v>
      </c>
      <c r="C7" s="5">
        <f t="shared" si="1"/>
        <v>3.3582089552238806E-2</v>
      </c>
      <c r="D7" s="4">
        <v>17501</v>
      </c>
      <c r="E7" s="4">
        <v>103</v>
      </c>
      <c r="F7" s="4">
        <v>215</v>
      </c>
      <c r="G7" s="4">
        <f t="shared" si="2"/>
        <v>10.75</v>
      </c>
      <c r="H7" s="4">
        <f t="shared" si="3"/>
        <v>875.05000000000007</v>
      </c>
      <c r="I7" s="4">
        <f t="shared" si="4"/>
        <v>885.80000000000007</v>
      </c>
      <c r="J7" s="4">
        <f t="shared" si="0"/>
        <v>6723.9188191881913</v>
      </c>
      <c r="K7" s="4">
        <f t="shared" si="5"/>
        <v>7609.7188191881914</v>
      </c>
      <c r="L7" s="4">
        <v>8940</v>
      </c>
      <c r="M7" s="4">
        <f t="shared" si="6"/>
        <v>422.76215662156619</v>
      </c>
      <c r="N7" s="6">
        <f t="shared" si="7"/>
        <v>1330.2811808118086</v>
      </c>
      <c r="O7" s="4"/>
      <c r="P7" s="4"/>
      <c r="Q7" s="4"/>
      <c r="R7" s="8">
        <f>R5-R6</f>
        <v>303697</v>
      </c>
      <c r="S7" s="3"/>
    </row>
    <row r="8" spans="1:19" x14ac:dyDescent="0.25">
      <c r="A8" s="3" t="s">
        <v>22</v>
      </c>
      <c r="B8" s="4">
        <v>8</v>
      </c>
      <c r="C8" s="5">
        <f t="shared" si="1"/>
        <v>1.4925373134328358E-2</v>
      </c>
      <c r="D8" s="4">
        <v>10982</v>
      </c>
      <c r="E8" s="4">
        <v>180</v>
      </c>
      <c r="F8" s="4">
        <v>0</v>
      </c>
      <c r="G8" s="4">
        <f t="shared" si="2"/>
        <v>0</v>
      </c>
      <c r="H8" s="4">
        <f t="shared" si="3"/>
        <v>549.1</v>
      </c>
      <c r="I8" s="4">
        <f t="shared" si="4"/>
        <v>549.1</v>
      </c>
      <c r="J8" s="4">
        <f t="shared" si="0"/>
        <v>2988.4083640836407</v>
      </c>
      <c r="K8" s="4">
        <f t="shared" si="5"/>
        <v>3537.5083640836406</v>
      </c>
      <c r="L8" s="4">
        <v>3160</v>
      </c>
      <c r="M8" s="4">
        <f t="shared" si="6"/>
        <v>442.18854551045507</v>
      </c>
      <c r="N8" s="6">
        <f t="shared" si="7"/>
        <v>-377.50836408364057</v>
      </c>
      <c r="O8" s="4" t="s">
        <v>23</v>
      </c>
      <c r="P8" s="4"/>
      <c r="Q8" s="4"/>
      <c r="R8" s="4">
        <f>B31</f>
        <v>536</v>
      </c>
      <c r="S8" s="3"/>
    </row>
    <row r="9" spans="1:19" x14ac:dyDescent="0.25">
      <c r="A9" s="3" t="s">
        <v>24</v>
      </c>
      <c r="B9" s="4">
        <v>10</v>
      </c>
      <c r="C9" s="5">
        <f t="shared" si="1"/>
        <v>1.8656716417910446E-2</v>
      </c>
      <c r="D9" s="4">
        <v>11129</v>
      </c>
      <c r="E9" s="4">
        <v>-139</v>
      </c>
      <c r="F9" s="4">
        <v>3600</v>
      </c>
      <c r="G9" s="4">
        <f t="shared" si="2"/>
        <v>180</v>
      </c>
      <c r="H9" s="4">
        <f t="shared" si="3"/>
        <v>556.45000000000005</v>
      </c>
      <c r="I9" s="4">
        <f t="shared" si="4"/>
        <v>736.45</v>
      </c>
      <c r="J9" s="4">
        <f t="shared" si="0"/>
        <v>3735.5104551045506</v>
      </c>
      <c r="K9" s="4">
        <f t="shared" si="5"/>
        <v>4471.9604551045504</v>
      </c>
      <c r="L9" s="4">
        <v>7680</v>
      </c>
      <c r="M9" s="4">
        <f t="shared" si="6"/>
        <v>447.19604551045506</v>
      </c>
      <c r="N9" s="6">
        <f t="shared" si="7"/>
        <v>3208.0395448954496</v>
      </c>
      <c r="O9" s="4" t="s">
        <v>25</v>
      </c>
      <c r="P9" s="4"/>
      <c r="Q9" s="4"/>
      <c r="R9" s="8">
        <f>R7/R8</f>
        <v>566.59888059701495</v>
      </c>
      <c r="S9" s="3"/>
    </row>
    <row r="10" spans="1:19" x14ac:dyDescent="0.25">
      <c r="A10" s="3" t="s">
        <v>26</v>
      </c>
      <c r="B10" s="4">
        <v>18</v>
      </c>
      <c r="C10" s="5">
        <f t="shared" si="1"/>
        <v>3.3582089552238806E-2</v>
      </c>
      <c r="D10" s="4">
        <v>23358</v>
      </c>
      <c r="E10" s="4">
        <v>556</v>
      </c>
      <c r="F10" s="4">
        <v>275</v>
      </c>
      <c r="G10" s="4">
        <f t="shared" si="2"/>
        <v>13.75</v>
      </c>
      <c r="H10" s="4">
        <f t="shared" si="3"/>
        <v>1167.9000000000001</v>
      </c>
      <c r="I10" s="4">
        <f t="shared" si="4"/>
        <v>1181.6500000000001</v>
      </c>
      <c r="J10" s="4">
        <f t="shared" si="0"/>
        <v>6723.9188191881913</v>
      </c>
      <c r="K10" s="4">
        <f t="shared" si="5"/>
        <v>7905.5688191881909</v>
      </c>
      <c r="L10" s="4">
        <v>13560</v>
      </c>
      <c r="M10" s="4">
        <f t="shared" si="6"/>
        <v>439.19826773267727</v>
      </c>
      <c r="N10" s="6">
        <f t="shared" si="7"/>
        <v>5654.4311808118091</v>
      </c>
      <c r="O10" s="4"/>
      <c r="P10" s="4"/>
      <c r="Q10" s="4"/>
      <c r="R10" s="8"/>
      <c r="S10" s="3"/>
    </row>
    <row r="11" spans="1:19" x14ac:dyDescent="0.25">
      <c r="A11" s="3" t="s">
        <v>27</v>
      </c>
      <c r="B11" s="4">
        <v>18</v>
      </c>
      <c r="C11" s="5">
        <f t="shared" si="1"/>
        <v>3.3582089552238806E-2</v>
      </c>
      <c r="D11" s="4">
        <v>18274</v>
      </c>
      <c r="E11" s="4">
        <v>-6775</v>
      </c>
      <c r="F11" s="4">
        <v>6017</v>
      </c>
      <c r="G11" s="4">
        <f t="shared" si="2"/>
        <v>300.85000000000002</v>
      </c>
      <c r="H11" s="4">
        <f t="shared" si="3"/>
        <v>913.7</v>
      </c>
      <c r="I11" s="4">
        <f t="shared" si="4"/>
        <v>1214.5500000000002</v>
      </c>
      <c r="J11" s="4">
        <f t="shared" si="0"/>
        <v>6723.9188191881913</v>
      </c>
      <c r="K11" s="4">
        <f t="shared" si="5"/>
        <v>7938.4688191881914</v>
      </c>
      <c r="L11" s="4">
        <v>17020</v>
      </c>
      <c r="M11" s="4">
        <f t="shared" si="6"/>
        <v>441.02604551045511</v>
      </c>
      <c r="N11" s="6">
        <f t="shared" si="7"/>
        <v>9081.5311808118095</v>
      </c>
      <c r="O11" s="4"/>
      <c r="P11" s="4"/>
      <c r="Q11" s="4"/>
      <c r="R11" s="4"/>
      <c r="S11" s="3"/>
    </row>
    <row r="12" spans="1:19" x14ac:dyDescent="0.25">
      <c r="A12" s="3" t="s">
        <v>28</v>
      </c>
      <c r="B12" s="4">
        <v>32</v>
      </c>
      <c r="C12" s="5">
        <f t="shared" si="1"/>
        <v>5.9701492537313432E-2</v>
      </c>
      <c r="D12" s="4">
        <v>8782</v>
      </c>
      <c r="E12" s="4">
        <v>-3050</v>
      </c>
      <c r="F12" s="4">
        <v>8327</v>
      </c>
      <c r="G12" s="4">
        <f t="shared" si="2"/>
        <v>416.35</v>
      </c>
      <c r="H12" s="4">
        <f t="shared" si="3"/>
        <v>439.1</v>
      </c>
      <c r="I12" s="4">
        <f t="shared" si="4"/>
        <v>855.45</v>
      </c>
      <c r="J12" s="4">
        <f t="shared" si="0"/>
        <v>11953.633456334563</v>
      </c>
      <c r="K12" s="4">
        <f t="shared" si="5"/>
        <v>12809.083456334563</v>
      </c>
      <c r="L12" s="4">
        <v>14820</v>
      </c>
      <c r="M12" s="4">
        <f t="shared" si="6"/>
        <v>400.28385801045511</v>
      </c>
      <c r="N12" s="6">
        <f t="shared" si="7"/>
        <v>2010.9165436654366</v>
      </c>
      <c r="O12" s="4"/>
      <c r="P12" s="4"/>
      <c r="Q12" s="8" t="s">
        <v>47</v>
      </c>
      <c r="R12" s="4"/>
      <c r="S12" s="3"/>
    </row>
    <row r="13" spans="1:19" x14ac:dyDescent="0.25">
      <c r="A13" s="3" t="s">
        <v>29</v>
      </c>
      <c r="B13" s="4">
        <v>13</v>
      </c>
      <c r="C13" s="5">
        <f t="shared" si="1"/>
        <v>2.4253731343283583E-2</v>
      </c>
      <c r="D13" s="4">
        <v>4028</v>
      </c>
      <c r="E13" s="4">
        <v>-749</v>
      </c>
      <c r="F13" s="4">
        <v>1304</v>
      </c>
      <c r="G13" s="4">
        <f t="shared" si="2"/>
        <v>65.2</v>
      </c>
      <c r="H13" s="4">
        <f t="shared" si="3"/>
        <v>201.4</v>
      </c>
      <c r="I13" s="4">
        <f t="shared" si="4"/>
        <v>266.60000000000002</v>
      </c>
      <c r="J13" s="4">
        <f t="shared" si="0"/>
        <v>4856.1635916359164</v>
      </c>
      <c r="K13" s="4">
        <f t="shared" si="5"/>
        <v>5122.7635916359168</v>
      </c>
      <c r="L13" s="4">
        <v>7020</v>
      </c>
      <c r="M13" s="4">
        <f t="shared" si="6"/>
        <v>394.05873781814745</v>
      </c>
      <c r="N13" s="6">
        <f t="shared" si="7"/>
        <v>1897.2364083640832</v>
      </c>
      <c r="O13" s="4"/>
      <c r="P13" s="4"/>
      <c r="Q13" s="4"/>
      <c r="R13" s="4"/>
      <c r="S13" s="3"/>
    </row>
    <row r="14" spans="1:19" x14ac:dyDescent="0.25">
      <c r="A14" s="3" t="s">
        <v>30</v>
      </c>
      <c r="B14" s="4">
        <v>10</v>
      </c>
      <c r="C14" s="5">
        <f t="shared" si="1"/>
        <v>1.8656716417910446E-2</v>
      </c>
      <c r="D14" s="4">
        <v>78940</v>
      </c>
      <c r="E14" s="4">
        <v>-4159</v>
      </c>
      <c r="F14" s="4">
        <v>526</v>
      </c>
      <c r="G14" s="4">
        <f t="shared" si="2"/>
        <v>26.3</v>
      </c>
      <c r="H14" s="4">
        <f t="shared" si="3"/>
        <v>3947</v>
      </c>
      <c r="I14" s="4">
        <f t="shared" si="4"/>
        <v>3973.3</v>
      </c>
      <c r="J14" s="4">
        <f t="shared" si="0"/>
        <v>3735.5104551045506</v>
      </c>
      <c r="K14" s="4">
        <f t="shared" si="5"/>
        <v>7708.8104551045508</v>
      </c>
      <c r="L14" s="4">
        <v>7980</v>
      </c>
      <c r="M14" s="4">
        <f t="shared" si="6"/>
        <v>770.88104551045512</v>
      </c>
      <c r="N14" s="7">
        <f t="shared" si="7"/>
        <v>271.18954489544922</v>
      </c>
      <c r="O14" s="4"/>
      <c r="P14" s="4"/>
      <c r="Q14" s="4"/>
      <c r="R14" s="4"/>
      <c r="S14" s="3"/>
    </row>
    <row r="15" spans="1:19" x14ac:dyDescent="0.25">
      <c r="A15" s="3" t="s">
        <v>31</v>
      </c>
      <c r="B15" s="4">
        <v>7</v>
      </c>
      <c r="C15" s="5">
        <f t="shared" si="1"/>
        <v>1.3059701492537313E-2</v>
      </c>
      <c r="D15" s="4">
        <v>30478</v>
      </c>
      <c r="E15" s="4">
        <v>19983</v>
      </c>
      <c r="F15" s="4">
        <v>930</v>
      </c>
      <c r="G15" s="4">
        <f t="shared" si="2"/>
        <v>46.5</v>
      </c>
      <c r="H15" s="4">
        <f t="shared" si="3"/>
        <v>1523.9</v>
      </c>
      <c r="I15" s="4">
        <f t="shared" si="4"/>
        <v>1570.4</v>
      </c>
      <c r="J15" s="4">
        <f t="shared" si="0"/>
        <v>2614.8573185731857</v>
      </c>
      <c r="K15" s="4">
        <f t="shared" si="5"/>
        <v>4185.2573185731853</v>
      </c>
      <c r="L15" s="4">
        <v>6830</v>
      </c>
      <c r="M15" s="4">
        <f t="shared" si="6"/>
        <v>597.89390265331224</v>
      </c>
      <c r="N15" s="6">
        <f t="shared" si="7"/>
        <v>2644.7426814268147</v>
      </c>
      <c r="O15" s="4"/>
      <c r="P15" s="4"/>
      <c r="Q15" s="4"/>
      <c r="R15" s="4"/>
      <c r="S15" s="3"/>
    </row>
    <row r="16" spans="1:19" x14ac:dyDescent="0.25">
      <c r="A16" s="3" t="s">
        <v>32</v>
      </c>
      <c r="B16" s="4">
        <v>14</v>
      </c>
      <c r="C16" s="5">
        <f t="shared" si="1"/>
        <v>2.6119402985074626E-2</v>
      </c>
      <c r="D16" s="4">
        <v>92192</v>
      </c>
      <c r="E16" s="4">
        <v>-3783</v>
      </c>
      <c r="F16" s="4">
        <v>2845</v>
      </c>
      <c r="G16" s="4">
        <f t="shared" si="2"/>
        <v>142.25</v>
      </c>
      <c r="H16" s="4">
        <f t="shared" si="3"/>
        <v>4609.6000000000004</v>
      </c>
      <c r="I16" s="4">
        <f t="shared" si="4"/>
        <v>4751.8500000000004</v>
      </c>
      <c r="J16" s="4">
        <f t="shared" si="0"/>
        <v>5229.7146371463714</v>
      </c>
      <c r="K16" s="4">
        <f t="shared" si="5"/>
        <v>9981.5646371463718</v>
      </c>
      <c r="L16" s="4">
        <v>7880</v>
      </c>
      <c r="M16" s="4">
        <f t="shared" si="6"/>
        <v>712.96890265331228</v>
      </c>
      <c r="N16" s="7">
        <f t="shared" si="7"/>
        <v>-2101.5646371463718</v>
      </c>
      <c r="O16" s="4"/>
      <c r="P16" s="4"/>
      <c r="Q16" s="4"/>
      <c r="R16" s="4"/>
      <c r="S16" s="3"/>
    </row>
    <row r="17" spans="1:19" x14ac:dyDescent="0.25">
      <c r="A17" s="3" t="s">
        <v>33</v>
      </c>
      <c r="B17" s="4">
        <v>11</v>
      </c>
      <c r="C17" s="5">
        <f t="shared" si="1"/>
        <v>2.0522388059701493E-2</v>
      </c>
      <c r="D17" s="4">
        <v>1553</v>
      </c>
      <c r="E17" s="4">
        <v>-826</v>
      </c>
      <c r="F17" s="4">
        <v>2995</v>
      </c>
      <c r="G17" s="4">
        <f t="shared" si="2"/>
        <v>149.75</v>
      </c>
      <c r="H17" s="4">
        <f t="shared" si="3"/>
        <v>77.650000000000006</v>
      </c>
      <c r="I17" s="4">
        <f t="shared" si="4"/>
        <v>227.4</v>
      </c>
      <c r="J17" s="4">
        <f t="shared" si="0"/>
        <v>4109.0615006150056</v>
      </c>
      <c r="K17" s="4">
        <f t="shared" si="5"/>
        <v>4336.4615006150052</v>
      </c>
      <c r="L17" s="4">
        <v>11140</v>
      </c>
      <c r="M17" s="4">
        <f t="shared" si="6"/>
        <v>394.22377278318231</v>
      </c>
      <c r="N17" s="6">
        <f t="shared" si="7"/>
        <v>6803.5384993849948</v>
      </c>
      <c r="O17" s="4"/>
      <c r="P17" s="4"/>
      <c r="Q17" s="4"/>
      <c r="R17" s="4"/>
      <c r="S17" s="3"/>
    </row>
    <row r="18" spans="1:19" x14ac:dyDescent="0.25">
      <c r="A18" s="3" t="s">
        <v>34</v>
      </c>
      <c r="B18" s="4">
        <v>31</v>
      </c>
      <c r="C18" s="5">
        <f t="shared" si="1"/>
        <v>5.7835820895522388E-2</v>
      </c>
      <c r="D18" s="4">
        <v>20918</v>
      </c>
      <c r="E18" s="4">
        <v>-3773</v>
      </c>
      <c r="F18" s="4">
        <v>13798</v>
      </c>
      <c r="G18" s="4">
        <f t="shared" si="2"/>
        <v>689.90000000000009</v>
      </c>
      <c r="H18" s="4">
        <f t="shared" si="3"/>
        <v>1045.9000000000001</v>
      </c>
      <c r="I18" s="4">
        <f t="shared" si="4"/>
        <v>1735.8000000000002</v>
      </c>
      <c r="J18" s="4">
        <f t="shared" si="0"/>
        <v>11580.082410824107</v>
      </c>
      <c r="K18" s="4">
        <f t="shared" si="5"/>
        <v>13315.882410824106</v>
      </c>
      <c r="L18" s="4">
        <v>36980</v>
      </c>
      <c r="M18" s="4">
        <f t="shared" si="6"/>
        <v>429.54459389755181</v>
      </c>
      <c r="N18" s="6">
        <f t="shared" si="7"/>
        <v>23664.117589175894</v>
      </c>
      <c r="O18" s="4"/>
      <c r="P18" s="4"/>
      <c r="Q18" s="4"/>
      <c r="R18" s="4"/>
      <c r="S18" s="3"/>
    </row>
    <row r="19" spans="1:19" x14ac:dyDescent="0.25">
      <c r="A19" s="3" t="s">
        <v>35</v>
      </c>
      <c r="B19" s="4">
        <v>29</v>
      </c>
      <c r="C19" s="5">
        <f t="shared" si="1"/>
        <v>5.4104477611940295E-2</v>
      </c>
      <c r="D19" s="4">
        <v>103706</v>
      </c>
      <c r="E19" s="4">
        <v>-12712</v>
      </c>
      <c r="F19" s="4">
        <v>4664</v>
      </c>
      <c r="G19" s="4">
        <f t="shared" si="2"/>
        <v>233.20000000000002</v>
      </c>
      <c r="H19" s="4">
        <f t="shared" si="3"/>
        <v>5185.3</v>
      </c>
      <c r="I19" s="4">
        <f t="shared" si="4"/>
        <v>5418.5</v>
      </c>
      <c r="J19" s="4">
        <f t="shared" si="0"/>
        <v>10832.980319803197</v>
      </c>
      <c r="K19" s="4">
        <f t="shared" si="5"/>
        <v>16251.480319803197</v>
      </c>
      <c r="L19" s="4">
        <v>20070</v>
      </c>
      <c r="M19" s="4">
        <f t="shared" si="6"/>
        <v>560.39587309666194</v>
      </c>
      <c r="N19" s="7">
        <f t="shared" si="7"/>
        <v>3818.5196801968032</v>
      </c>
      <c r="O19" s="4"/>
      <c r="P19" s="4"/>
      <c r="Q19" s="4"/>
      <c r="R19" s="4"/>
      <c r="S19" s="3"/>
    </row>
    <row r="20" spans="1:19" x14ac:dyDescent="0.25">
      <c r="A20" s="3" t="s">
        <v>36</v>
      </c>
      <c r="B20" s="4">
        <v>26</v>
      </c>
      <c r="C20" s="5">
        <f t="shared" si="1"/>
        <v>4.8507462686567165E-2</v>
      </c>
      <c r="D20" s="4">
        <v>95451</v>
      </c>
      <c r="E20" s="4">
        <v>-15854</v>
      </c>
      <c r="F20" s="4">
        <v>6911</v>
      </c>
      <c r="G20" s="4">
        <f t="shared" si="2"/>
        <v>345.55</v>
      </c>
      <c r="H20" s="4">
        <f t="shared" si="3"/>
        <v>4772.55</v>
      </c>
      <c r="I20" s="4">
        <f t="shared" si="4"/>
        <v>5118.1000000000004</v>
      </c>
      <c r="J20" s="4">
        <f t="shared" si="0"/>
        <v>9712.3271832718328</v>
      </c>
      <c r="K20" s="4">
        <f t="shared" si="5"/>
        <v>14830.427183271833</v>
      </c>
      <c r="L20" s="4">
        <v>17130</v>
      </c>
      <c r="M20" s="4">
        <f t="shared" si="6"/>
        <v>570.40104551045511</v>
      </c>
      <c r="N20" s="7">
        <f t="shared" si="7"/>
        <v>2299.5728167281668</v>
      </c>
      <c r="O20" s="4"/>
      <c r="P20" s="4"/>
      <c r="Q20" s="4"/>
      <c r="R20" s="4"/>
      <c r="S20" s="3"/>
    </row>
    <row r="21" spans="1:19" x14ac:dyDescent="0.25">
      <c r="A21" s="3" t="s">
        <v>37</v>
      </c>
      <c r="B21" s="4">
        <v>10</v>
      </c>
      <c r="C21" s="5">
        <f t="shared" si="1"/>
        <v>1.8656716417910446E-2</v>
      </c>
      <c r="D21" s="4">
        <v>38283</v>
      </c>
      <c r="E21" s="4">
        <v>2398</v>
      </c>
      <c r="F21" s="4">
        <v>1625</v>
      </c>
      <c r="G21" s="4">
        <f t="shared" si="2"/>
        <v>81.25</v>
      </c>
      <c r="H21" s="4">
        <f t="shared" si="3"/>
        <v>1914.15</v>
      </c>
      <c r="I21" s="4">
        <f t="shared" si="4"/>
        <v>1995.4</v>
      </c>
      <c r="J21" s="4">
        <f t="shared" si="0"/>
        <v>3735.5104551045506</v>
      </c>
      <c r="K21" s="4">
        <f t="shared" si="5"/>
        <v>5730.9104551045511</v>
      </c>
      <c r="L21" s="4">
        <v>5890</v>
      </c>
      <c r="M21" s="4">
        <f t="shared" si="6"/>
        <v>573.09104551045516</v>
      </c>
      <c r="N21" s="6">
        <f t="shared" si="7"/>
        <v>159.08954489544885</v>
      </c>
      <c r="O21" s="4"/>
      <c r="P21" s="4"/>
      <c r="Q21" s="4"/>
      <c r="R21" s="4"/>
      <c r="S21" s="3"/>
    </row>
    <row r="22" spans="1:19" x14ac:dyDescent="0.25">
      <c r="A22" s="3" t="s">
        <v>38</v>
      </c>
      <c r="B22" s="4">
        <v>32</v>
      </c>
      <c r="C22" s="5">
        <f t="shared" si="1"/>
        <v>5.9701492537313432E-2</v>
      </c>
      <c r="D22" s="4">
        <v>17067</v>
      </c>
      <c r="E22" s="4">
        <v>-5976</v>
      </c>
      <c r="F22" s="4">
        <v>12011</v>
      </c>
      <c r="G22" s="4">
        <f t="shared" si="2"/>
        <v>600.55000000000007</v>
      </c>
      <c r="H22" s="4">
        <f t="shared" si="3"/>
        <v>853.35</v>
      </c>
      <c r="I22" s="4">
        <f t="shared" si="4"/>
        <v>1453.9</v>
      </c>
      <c r="J22" s="4">
        <f t="shared" si="0"/>
        <v>11953.633456334563</v>
      </c>
      <c r="K22" s="4">
        <f t="shared" si="5"/>
        <v>13407.533456334562</v>
      </c>
      <c r="L22" s="4">
        <v>31110</v>
      </c>
      <c r="M22" s="4">
        <f t="shared" si="6"/>
        <v>418.98542051045507</v>
      </c>
      <c r="N22" s="6">
        <f t="shared" si="7"/>
        <v>17702.46654366544</v>
      </c>
      <c r="O22" s="4"/>
      <c r="P22" s="4"/>
      <c r="Q22" s="4"/>
      <c r="R22" s="4"/>
      <c r="S22" s="3"/>
    </row>
    <row r="23" spans="1:19" x14ac:dyDescent="0.25">
      <c r="A23" s="3" t="s">
        <v>39</v>
      </c>
      <c r="B23" s="4">
        <v>9</v>
      </c>
      <c r="C23" s="5">
        <f t="shared" si="1"/>
        <v>1.6791044776119403E-2</v>
      </c>
      <c r="D23" s="4">
        <v>28875</v>
      </c>
      <c r="E23" s="4">
        <v>2585</v>
      </c>
      <c r="F23" s="4">
        <v>11010</v>
      </c>
      <c r="G23" s="4">
        <f t="shared" si="2"/>
        <v>550.5</v>
      </c>
      <c r="H23" s="4">
        <f t="shared" si="3"/>
        <v>1443.75</v>
      </c>
      <c r="I23" s="4">
        <f t="shared" si="4"/>
        <v>1994.25</v>
      </c>
      <c r="J23" s="4">
        <f t="shared" si="0"/>
        <v>3361.9594095940956</v>
      </c>
      <c r="K23" s="4">
        <f t="shared" si="5"/>
        <v>5356.2094095940956</v>
      </c>
      <c r="L23" s="4">
        <v>3780</v>
      </c>
      <c r="M23" s="4">
        <f t="shared" si="6"/>
        <v>595.13437884378845</v>
      </c>
      <c r="N23" s="7">
        <f t="shared" si="7"/>
        <v>-1576.2094095940956</v>
      </c>
      <c r="O23" s="4"/>
      <c r="P23" s="4"/>
      <c r="Q23" s="4"/>
      <c r="R23" s="4"/>
      <c r="S23" s="3"/>
    </row>
    <row r="24" spans="1:19" x14ac:dyDescent="0.25">
      <c r="A24" s="3" t="s">
        <v>40</v>
      </c>
      <c r="B24" s="4">
        <v>30</v>
      </c>
      <c r="C24" s="5">
        <f t="shared" si="1"/>
        <v>5.5970149253731345E-2</v>
      </c>
      <c r="D24" s="4">
        <v>171549</v>
      </c>
      <c r="E24" s="4">
        <v>-17637</v>
      </c>
      <c r="F24" s="4">
        <v>3204</v>
      </c>
      <c r="G24" s="4">
        <f t="shared" si="2"/>
        <v>160.20000000000002</v>
      </c>
      <c r="H24" s="4">
        <f t="shared" si="3"/>
        <v>8577.4500000000007</v>
      </c>
      <c r="I24" s="4">
        <f t="shared" si="4"/>
        <v>8737.6500000000015</v>
      </c>
      <c r="J24" s="4">
        <f t="shared" si="0"/>
        <v>11206.531365313653</v>
      </c>
      <c r="K24" s="4">
        <f t="shared" si="5"/>
        <v>19944.181365313656</v>
      </c>
      <c r="L24" s="4">
        <v>19340</v>
      </c>
      <c r="M24" s="4">
        <f t="shared" si="6"/>
        <v>664.80604551045519</v>
      </c>
      <c r="N24" s="7">
        <f t="shared" si="7"/>
        <v>-604.18136531365599</v>
      </c>
      <c r="O24" s="4"/>
      <c r="P24" s="4"/>
      <c r="Q24" s="4"/>
      <c r="R24" s="4"/>
      <c r="S24" s="3"/>
    </row>
    <row r="25" spans="1:19" x14ac:dyDescent="0.25">
      <c r="A25" s="3" t="s">
        <v>41</v>
      </c>
      <c r="B25" s="4">
        <v>5</v>
      </c>
      <c r="C25" s="5">
        <f t="shared" si="1"/>
        <v>9.3283582089552231E-3</v>
      </c>
      <c r="D25" s="4">
        <v>16387</v>
      </c>
      <c r="E25" s="4">
        <v>-8059</v>
      </c>
      <c r="F25" s="4">
        <v>0</v>
      </c>
      <c r="G25" s="4">
        <f t="shared" si="2"/>
        <v>0</v>
      </c>
      <c r="H25" s="4">
        <f t="shared" si="3"/>
        <v>819.35</v>
      </c>
      <c r="I25" s="4">
        <f t="shared" si="4"/>
        <v>819.35</v>
      </c>
      <c r="J25" s="4">
        <f t="shared" si="0"/>
        <v>1867.7552275522753</v>
      </c>
      <c r="K25" s="4">
        <f t="shared" si="5"/>
        <v>2687.1052275522752</v>
      </c>
      <c r="L25" s="4">
        <v>2950</v>
      </c>
      <c r="M25" s="4">
        <f t="shared" si="6"/>
        <v>537.42104551045509</v>
      </c>
      <c r="N25" s="7">
        <f t="shared" si="7"/>
        <v>262.89477244772479</v>
      </c>
      <c r="O25" s="4"/>
      <c r="P25" s="4"/>
      <c r="Q25" s="4"/>
      <c r="R25" s="4"/>
      <c r="S25" s="3"/>
    </row>
    <row r="26" spans="1:19" x14ac:dyDescent="0.25">
      <c r="A26" s="3" t="s">
        <v>42</v>
      </c>
      <c r="B26" s="4">
        <v>18</v>
      </c>
      <c r="C26" s="5">
        <f t="shared" si="1"/>
        <v>3.3582089552238806E-2</v>
      </c>
      <c r="D26" s="4">
        <v>57967</v>
      </c>
      <c r="E26" s="4">
        <v>7911</v>
      </c>
      <c r="F26" s="4">
        <v>10671</v>
      </c>
      <c r="G26" s="4">
        <f t="shared" si="2"/>
        <v>533.55000000000007</v>
      </c>
      <c r="H26" s="4">
        <f t="shared" si="3"/>
        <v>2898.3500000000004</v>
      </c>
      <c r="I26" s="4">
        <f t="shared" si="4"/>
        <v>3431.9000000000005</v>
      </c>
      <c r="J26" s="4">
        <f t="shared" si="0"/>
        <v>6723.9188191881913</v>
      </c>
      <c r="K26" s="4">
        <f t="shared" si="5"/>
        <v>10155.818819188193</v>
      </c>
      <c r="L26" s="4">
        <v>14180</v>
      </c>
      <c r="M26" s="4">
        <f t="shared" si="6"/>
        <v>564.21215662156624</v>
      </c>
      <c r="N26" s="7">
        <f t="shared" si="7"/>
        <v>4024.1811808118073</v>
      </c>
      <c r="O26" s="4"/>
      <c r="P26" s="4"/>
      <c r="Q26" s="4"/>
      <c r="R26" s="4"/>
      <c r="S26" s="3"/>
    </row>
    <row r="27" spans="1:19" x14ac:dyDescent="0.25">
      <c r="A27" s="3" t="s">
        <v>43</v>
      </c>
      <c r="B27" s="4">
        <v>25</v>
      </c>
      <c r="C27" s="5">
        <f t="shared" si="1"/>
        <v>4.6641791044776122E-2</v>
      </c>
      <c r="D27" s="4">
        <v>29313</v>
      </c>
      <c r="E27" s="4">
        <v>-1664</v>
      </c>
      <c r="F27" s="4">
        <v>555</v>
      </c>
      <c r="G27" s="4">
        <f t="shared" si="2"/>
        <v>27.75</v>
      </c>
      <c r="H27" s="4">
        <f t="shared" si="3"/>
        <v>1465.65</v>
      </c>
      <c r="I27" s="4">
        <f t="shared" si="4"/>
        <v>1493.4</v>
      </c>
      <c r="J27" s="4">
        <f t="shared" si="0"/>
        <v>9338.776137761377</v>
      </c>
      <c r="K27" s="4">
        <f t="shared" si="5"/>
        <v>10832.176137761377</v>
      </c>
      <c r="L27" s="4">
        <v>13873</v>
      </c>
      <c r="M27" s="4">
        <f t="shared" si="6"/>
        <v>433.28704551045507</v>
      </c>
      <c r="N27" s="7">
        <f t="shared" si="7"/>
        <v>3040.8238622386234</v>
      </c>
      <c r="O27" s="4"/>
      <c r="P27" s="4"/>
      <c r="Q27" s="4"/>
      <c r="R27" s="4"/>
      <c r="S27" s="3"/>
    </row>
    <row r="28" spans="1:19" x14ac:dyDescent="0.25">
      <c r="A28" s="3" t="s">
        <v>44</v>
      </c>
      <c r="B28" s="4">
        <v>11</v>
      </c>
      <c r="C28" s="5">
        <f t="shared" si="1"/>
        <v>2.0522388059701493E-2</v>
      </c>
      <c r="D28" s="4">
        <v>24221</v>
      </c>
      <c r="E28" s="4">
        <v>-1870</v>
      </c>
      <c r="F28" s="4">
        <v>0</v>
      </c>
      <c r="G28" s="4">
        <f t="shared" si="2"/>
        <v>0</v>
      </c>
      <c r="H28" s="4">
        <f t="shared" si="3"/>
        <v>1211.05</v>
      </c>
      <c r="I28" s="4">
        <f t="shared" si="4"/>
        <v>1211.05</v>
      </c>
      <c r="J28" s="4">
        <f t="shared" si="0"/>
        <v>4109.0615006150056</v>
      </c>
      <c r="K28" s="4">
        <f t="shared" si="5"/>
        <v>5320.1115006150058</v>
      </c>
      <c r="L28" s="4">
        <v>7260</v>
      </c>
      <c r="M28" s="4">
        <f t="shared" si="6"/>
        <v>483.6465000559096</v>
      </c>
      <c r="N28" s="7">
        <f t="shared" si="7"/>
        <v>1939.8884993849942</v>
      </c>
      <c r="O28" s="4"/>
      <c r="P28" s="4"/>
      <c r="Q28" s="4"/>
      <c r="R28" s="4"/>
      <c r="S28" s="3"/>
    </row>
    <row r="29" spans="1:19" x14ac:dyDescent="0.25">
      <c r="A29" s="3" t="s">
        <v>45</v>
      </c>
      <c r="B29" s="4">
        <v>70</v>
      </c>
      <c r="C29" s="5">
        <f t="shared" si="1"/>
        <v>0.13059701492537312</v>
      </c>
      <c r="D29" s="4">
        <v>91905</v>
      </c>
      <c r="E29" s="4">
        <v>-13306</v>
      </c>
      <c r="F29" s="4">
        <v>41300</v>
      </c>
      <c r="G29" s="4">
        <f t="shared" si="2"/>
        <v>2065</v>
      </c>
      <c r="H29" s="4">
        <f t="shared" si="3"/>
        <v>4595.25</v>
      </c>
      <c r="I29" s="4">
        <f t="shared" si="4"/>
        <v>6660.25</v>
      </c>
      <c r="J29" s="4">
        <f t="shared" si="0"/>
        <v>26148.573185731857</v>
      </c>
      <c r="K29" s="4">
        <f t="shared" si="5"/>
        <v>32808.823185731861</v>
      </c>
      <c r="L29" s="4">
        <v>43920</v>
      </c>
      <c r="M29" s="4">
        <f t="shared" si="6"/>
        <v>468.69747408188374</v>
      </c>
      <c r="N29" s="7">
        <f t="shared" si="7"/>
        <v>11111.176814268139</v>
      </c>
      <c r="O29" s="4"/>
      <c r="P29" s="4"/>
      <c r="Q29" s="4"/>
      <c r="R29" s="4"/>
      <c r="S29" s="3"/>
    </row>
    <row r="30" spans="1:19" x14ac:dyDescent="0.25">
      <c r="A30" s="3" t="s">
        <v>46</v>
      </c>
      <c r="B30" s="4">
        <v>21</v>
      </c>
      <c r="C30" s="5">
        <f t="shared" si="1"/>
        <v>3.9179104477611942E-2</v>
      </c>
      <c r="D30" s="4">
        <v>12986</v>
      </c>
      <c r="E30" s="4">
        <v>2906</v>
      </c>
      <c r="F30" s="4">
        <v>6483</v>
      </c>
      <c r="G30" s="4">
        <f t="shared" si="2"/>
        <v>324.15000000000003</v>
      </c>
      <c r="H30" s="4">
        <f t="shared" si="3"/>
        <v>649.30000000000007</v>
      </c>
      <c r="I30" s="4">
        <f t="shared" si="4"/>
        <v>973.45</v>
      </c>
      <c r="J30" s="4">
        <f t="shared" si="0"/>
        <v>7844.5719557195571</v>
      </c>
      <c r="K30" s="4">
        <f t="shared" si="5"/>
        <v>8818.0219557195578</v>
      </c>
      <c r="L30" s="4">
        <v>18100</v>
      </c>
      <c r="M30" s="4">
        <f t="shared" si="6"/>
        <v>419.90580741521705</v>
      </c>
      <c r="N30" s="6">
        <f t="shared" si="7"/>
        <v>9281.9780442804422</v>
      </c>
      <c r="O30" s="4"/>
      <c r="P30" s="4"/>
      <c r="Q30" s="4"/>
      <c r="R30" s="4"/>
      <c r="S30" s="3"/>
    </row>
    <row r="31" spans="1:19" x14ac:dyDescent="0.25">
      <c r="A31" s="3"/>
      <c r="B31" s="8">
        <f>SUM(B2:B30)</f>
        <v>536</v>
      </c>
      <c r="C31" s="5">
        <f>SUM(C2:C30)</f>
        <v>1</v>
      </c>
      <c r="D31" s="8">
        <f>SUM(D2:D30)</f>
        <v>1083231</v>
      </c>
      <c r="E31" s="8">
        <f>SUM(E2:E30)</f>
        <v>-68733</v>
      </c>
      <c r="F31" s="8">
        <f>SUM(F2:F30)</f>
        <v>147809</v>
      </c>
      <c r="G31" s="8">
        <f t="shared" si="2"/>
        <v>7390.4500000000007</v>
      </c>
      <c r="H31" s="8">
        <f t="shared" si="3"/>
        <v>54161.55</v>
      </c>
      <c r="I31" s="8">
        <f t="shared" si="4"/>
        <v>61552</v>
      </c>
      <c r="J31" s="8">
        <f>SUM(J2:J30)</f>
        <v>200223.36039360391</v>
      </c>
      <c r="K31" s="8">
        <f>SUM(K2:K30)</f>
        <v>261775.36039360391</v>
      </c>
      <c r="L31" s="8">
        <f>SUM(L2:L30)</f>
        <v>365823</v>
      </c>
      <c r="M31" s="4"/>
      <c r="N31" s="4"/>
      <c r="O31" s="4"/>
      <c r="P31" s="4"/>
      <c r="Q31" s="4"/>
      <c r="R31" s="4"/>
      <c r="S31" s="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</dc:creator>
  <cp:lastModifiedBy>Eddie</cp:lastModifiedBy>
  <cp:lastPrinted>2020-07-08T07:46:58Z</cp:lastPrinted>
  <dcterms:created xsi:type="dcterms:W3CDTF">2020-06-23T10:03:56Z</dcterms:created>
  <dcterms:modified xsi:type="dcterms:W3CDTF">2020-07-08T07:47:12Z</dcterms:modified>
</cp:coreProperties>
</file>